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anja\Downloads\"/>
    </mc:Choice>
  </mc:AlternateContent>
  <xr:revisionPtr revIDLastSave="0" documentId="13_ncr:1_{6A5503C2-5F5A-4AAD-8FC5-240DE3FB3BA9}" xr6:coauthVersionLast="47" xr6:coauthVersionMax="47" xr10:uidLastSave="{00000000-0000-0000-0000-000000000000}"/>
  <bookViews>
    <workbookView xWindow="-110" yWindow="-110" windowWidth="19420" windowHeight="10300" xr2:uid="{74220563-EB05-4879-B324-BBBFFE48E5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  <c r="G65" i="1"/>
  <c r="G64" i="1"/>
  <c r="E5" i="1"/>
  <c r="E12" i="1" s="1"/>
  <c r="E6" i="1"/>
  <c r="E36" i="1"/>
  <c r="E25" i="1"/>
  <c r="E24" i="1"/>
  <c r="E20" i="1"/>
  <c r="E21" i="1" s="1"/>
  <c r="E31" i="1" s="1"/>
  <c r="E7" i="1"/>
  <c r="E30" i="1" l="1"/>
  <c r="E32" i="1" s="1"/>
  <c r="E26" i="1"/>
  <c r="E34" i="1" s="1"/>
  <c r="E39" i="1" l="1"/>
  <c r="E41" i="1"/>
  <c r="E40" i="1"/>
</calcChain>
</file>

<file path=xl/sharedStrings.xml><?xml version="1.0" encoding="utf-8"?>
<sst xmlns="http://schemas.openxmlformats.org/spreadsheetml/2006/main" count="61" uniqueCount="38">
  <si>
    <t>zakup prostora</t>
  </si>
  <si>
    <t>održavanje</t>
  </si>
  <si>
    <t>Mesečni troškovi</t>
  </si>
  <si>
    <t>€</t>
  </si>
  <si>
    <t>čišćenje</t>
  </si>
  <si>
    <t>knjigovođa</t>
  </si>
  <si>
    <t>IT</t>
  </si>
  <si>
    <t>komunalije</t>
  </si>
  <si>
    <t>opšta služba / HR / sekretarica</t>
  </si>
  <si>
    <t>Oprema</t>
  </si>
  <si>
    <t>kompjuter + softver</t>
  </si>
  <si>
    <t>sto + stolica</t>
  </si>
  <si>
    <t>telefon</t>
  </si>
  <si>
    <t>laser</t>
  </si>
  <si>
    <t>libela</t>
  </si>
  <si>
    <t>zaštitna oprema</t>
  </si>
  <si>
    <t>15 inženjera sa licencama</t>
  </si>
  <si>
    <t>5 inženjera bez licenci</t>
  </si>
  <si>
    <t>Za 5 godina:</t>
  </si>
  <si>
    <t>Ukupno:</t>
  </si>
  <si>
    <t>plate</t>
  </si>
  <si>
    <t>troškovi preduzeća</t>
  </si>
  <si>
    <t>profit</t>
  </si>
  <si>
    <t>Case study: firma sa 20 zaposlenih inženjera, Beograd</t>
  </si>
  <si>
    <t xml:space="preserve">Ukupno: </t>
  </si>
  <si>
    <t>Ukupno (mesečni trošak):</t>
  </si>
  <si>
    <t>Troškovi preduzeća</t>
  </si>
  <si>
    <t>Mesečni troškovi preduzeća</t>
  </si>
  <si>
    <t>Oprema (po 1 zaposlenom)</t>
  </si>
  <si>
    <t>RASPODELA</t>
  </si>
  <si>
    <t>Plate radnika na mesečnom nivou</t>
  </si>
  <si>
    <t xml:space="preserve">Profit (mesečno 5,000 € x 5 godina) </t>
  </si>
  <si>
    <t>Plate ukupno (za 5 godina):</t>
  </si>
  <si>
    <t>Troškovi preduzeća (za 5 godina)</t>
  </si>
  <si>
    <t>Trenutna računica</t>
  </si>
  <si>
    <t>Bruto plata zaposlenog</t>
  </si>
  <si>
    <t>% troškovi i profit preduzeća</t>
  </si>
  <si>
    <t>Troškovi inženjerskog preduzeća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</si>
</sst>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m2&quot;"/>
    <numFmt numFmtId="165" formatCode="0&quot; €/m2&quot;"/>
  </numFmts>
  <fonts count="6">
    <font>
      <sz val="11"/>
      <color theme="1"/>
      <name val="Aptos Narrow"/>
      <family val="2"/>
      <scheme val="minor"/>
    </font>
    <font>
      <sz val="11"/>
      <color theme="1"/>
      <name val="Faustina"/>
      <charset val="238"/>
    </font>
    <font>
      <b/>
      <sz val="11"/>
      <color theme="1"/>
      <name val="Faustina"/>
      <charset val="238"/>
    </font>
    <font>
      <sz val="22"/>
      <color theme="1"/>
      <name val="Faustina"/>
      <charset val="238"/>
    </font>
    <font>
      <sz val="12"/>
      <color theme="1"/>
      <name val="Faustina"/>
      <charset val="238"/>
    </font>
    <font>
      <sz val="20"/>
      <color theme="1"/>
      <name val="Faustina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1" fillId="0" borderId="1" xfId="0" applyFont="1" applyBorder="1"/>
    <xf numFmtId="0" fontId="1" fillId="0" borderId="0" xfId="0" applyFont="1" applyBorder="1"/>
    <xf numFmtId="3" fontId="1" fillId="0" borderId="0" xfId="0" applyNumberFormat="1" applyFont="1" applyBorder="1"/>
    <xf numFmtId="3" fontId="1" fillId="0" borderId="1" xfId="0" applyNumberFormat="1" applyFont="1" applyBorder="1"/>
    <xf numFmtId="3" fontId="1" fillId="0" borderId="0" xfId="0" applyNumberFormat="1" applyFont="1"/>
    <xf numFmtId="3" fontId="2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0" fontId="1" fillId="0" borderId="2" xfId="0" applyFont="1" applyBorder="1"/>
    <xf numFmtId="9" fontId="1" fillId="0" borderId="3" xfId="0" applyNumberFormat="1" applyFont="1" applyBorder="1"/>
    <xf numFmtId="0" fontId="1" fillId="0" borderId="4" xfId="0" applyFont="1" applyBorder="1"/>
    <xf numFmtId="9" fontId="1" fillId="0" borderId="5" xfId="0" applyNumberFormat="1" applyFont="1" applyBorder="1"/>
    <xf numFmtId="0" fontId="1" fillId="0" borderId="6" xfId="0" applyFont="1" applyBorder="1"/>
    <xf numFmtId="9" fontId="1" fillId="0" borderId="7" xfId="0" applyNumberFormat="1" applyFont="1" applyBorder="1"/>
    <xf numFmtId="0" fontId="2" fillId="0" borderId="8" xfId="0" applyFont="1" applyBorder="1"/>
    <xf numFmtId="3" fontId="1" fillId="0" borderId="8" xfId="0" applyNumberFormat="1" applyFont="1" applyBorder="1"/>
    <xf numFmtId="0" fontId="1" fillId="0" borderId="3" xfId="0" applyFont="1" applyBorder="1"/>
    <xf numFmtId="0" fontId="2" fillId="0" borderId="0" xfId="0" applyFont="1" applyBorder="1"/>
    <xf numFmtId="0" fontId="1" fillId="0" borderId="5" xfId="0" applyFont="1" applyBorder="1"/>
    <xf numFmtId="0" fontId="1" fillId="0" borderId="7" xfId="0" applyFont="1" applyBorder="1"/>
    <xf numFmtId="3" fontId="2" fillId="0" borderId="0" xfId="0" applyNumberFormat="1" applyFont="1" applyBorder="1"/>
    <xf numFmtId="0" fontId="2" fillId="0" borderId="5" xfId="0" applyFont="1" applyBorder="1"/>
    <xf numFmtId="0" fontId="1" fillId="0" borderId="8" xfId="0" applyFont="1" applyBorder="1"/>
    <xf numFmtId="0" fontId="2" fillId="0" borderId="7" xfId="0" applyFont="1" applyBorder="1"/>
    <xf numFmtId="0" fontId="2" fillId="0" borderId="0" xfId="0" applyFont="1" applyAlignment="1">
      <alignment horizontal="right"/>
    </xf>
    <xf numFmtId="9" fontId="2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Faustina" pitchFamily="2" charset="-18"/>
                    <a:ea typeface="Faustina" pitchFamily="2" charset="-18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Sheet1!$B$39:$B$41</c:f>
              <c:strCache>
                <c:ptCount val="3"/>
                <c:pt idx="0">
                  <c:v>troškovi preduzeća</c:v>
                </c:pt>
                <c:pt idx="1">
                  <c:v>plate</c:v>
                </c:pt>
                <c:pt idx="2">
                  <c:v>profit</c:v>
                </c:pt>
              </c:strCache>
            </c:strRef>
          </c:cat>
          <c:val>
            <c:numRef>
              <c:f>Sheet1!$C$39:$C$41</c:f>
            </c:numRef>
          </c:val>
          <c:extLst>
            <c:ext xmlns:c16="http://schemas.microsoft.com/office/drawing/2014/chart" uri="{C3380CC4-5D6E-409C-BE32-E72D297353CC}">
              <c16:uniqueId val="{00000000-BC24-45DB-96F5-D52E0A162BFF}"/>
            </c:ext>
          </c:extLst>
        </c:ser>
        <c:ser>
          <c:idx val="1"/>
          <c:order val="1"/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Faustina" pitchFamily="2" charset="-18"/>
                    <a:ea typeface="Faustina" pitchFamily="2" charset="-18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Sheet1!$B$39:$B$41</c:f>
              <c:strCache>
                <c:ptCount val="3"/>
                <c:pt idx="0">
                  <c:v>troškovi preduzeća</c:v>
                </c:pt>
                <c:pt idx="1">
                  <c:v>plate</c:v>
                </c:pt>
                <c:pt idx="2">
                  <c:v>profit</c:v>
                </c:pt>
              </c:strCache>
            </c:strRef>
          </c:cat>
          <c:val>
            <c:numRef>
              <c:f>Sheet1!$D$39:$D$41</c:f>
            </c:numRef>
          </c:val>
          <c:extLst>
            <c:ext xmlns:c16="http://schemas.microsoft.com/office/drawing/2014/chart" uri="{C3380CC4-5D6E-409C-BE32-E72D297353CC}">
              <c16:uniqueId val="{00000001-BC24-45DB-96F5-D52E0A162BFF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C24-45DB-96F5-D52E0A162B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C24-45DB-96F5-D52E0A162B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BC24-45DB-96F5-D52E0A162BFF}"/>
              </c:ext>
            </c:extLst>
          </c:dPt>
          <c:dLbls>
            <c:dLbl>
              <c:idx val="0"/>
              <c:layout>
                <c:manualLayout>
                  <c:x val="5.1980562792405101E-2"/>
                  <c:y val="3.852538610592671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484273800340576"/>
                      <c:h val="9.38947085424530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C24-45DB-96F5-D52E0A162BFF}"/>
                </c:ext>
              </c:extLst>
            </c:dLbl>
            <c:dLbl>
              <c:idx val="1"/>
              <c:layout>
                <c:manualLayout>
                  <c:x val="0.1205723972003499"/>
                  <c:y val="-0.2161329833770780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24-45DB-96F5-D52E0A162BFF}"/>
                </c:ext>
              </c:extLst>
            </c:dLbl>
            <c:dLbl>
              <c:idx val="2"/>
              <c:layout>
                <c:manualLayout>
                  <c:x val="-7.5550089510530216E-2"/>
                  <c:y val="1.656993811703631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3271719038817"/>
                      <c:h val="9.26508404774620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BC24-45DB-96F5-D52E0A162BF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Faustina" pitchFamily="2" charset="-18"/>
                    <a:ea typeface="Faustina" pitchFamily="2" charset="-18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Sheet1!$B$39:$B$41</c:f>
              <c:strCache>
                <c:ptCount val="3"/>
                <c:pt idx="0">
                  <c:v>troškovi preduzeća</c:v>
                </c:pt>
                <c:pt idx="1">
                  <c:v>plate</c:v>
                </c:pt>
                <c:pt idx="2">
                  <c:v>profit</c:v>
                </c:pt>
              </c:strCache>
            </c:strRef>
          </c:cat>
          <c:val>
            <c:numRef>
              <c:f>Sheet1!$E$39:$E$41</c:f>
              <c:numCache>
                <c:formatCode>0%</c:formatCode>
                <c:ptCount val="3"/>
                <c:pt idx="0">
                  <c:v>0.14184644947156957</c:v>
                </c:pt>
                <c:pt idx="1">
                  <c:v>0.80356363001135467</c:v>
                </c:pt>
                <c:pt idx="2">
                  <c:v>5.458992051707573E-2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24-45DB-96F5-D52E0A162BF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Faustina" pitchFamily="2" charset="-18"/>
              <a:ea typeface="Faustina" pitchFamily="2" charset="-18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Faustina" pitchFamily="2" charset="-18"/>
          <a:ea typeface="Faustina" pitchFamily="2" charset="-1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42</xdr:row>
      <xdr:rowOff>41275</xdr:rowOff>
    </xdr:from>
    <xdr:to>
      <xdr:col>6</xdr:col>
      <xdr:colOff>82550</xdr:colOff>
      <xdr:row>59</xdr:row>
      <xdr:rowOff>120651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F6A904-61ED-49AA-3188-0D27AE084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RISE">
      <a:dk1>
        <a:sysClr val="windowText" lastClr="000000"/>
      </a:dk1>
      <a:lt1>
        <a:sysClr val="window" lastClr="FFFFFF"/>
      </a:lt1>
      <a:dk2>
        <a:srgbClr val="394C60"/>
      </a:dk2>
      <a:lt2>
        <a:srgbClr val="F1EFEB"/>
      </a:lt2>
      <a:accent1>
        <a:srgbClr val="DBE5E3"/>
      </a:accent1>
      <a:accent2>
        <a:srgbClr val="CDCAC5"/>
      </a:accent2>
      <a:accent3>
        <a:srgbClr val="CC6600"/>
      </a:accent3>
      <a:accent4>
        <a:srgbClr val="E4E9D3"/>
      </a:accent4>
      <a:accent5>
        <a:srgbClr val="1F556B"/>
      </a:accent5>
      <a:accent6>
        <a:srgbClr val="C5E9D7"/>
      </a:accent6>
      <a:hlink>
        <a:srgbClr val="427788"/>
      </a:hlink>
      <a:folHlink>
        <a:srgbClr val="C8821A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5AF7-E97A-4D85-A53F-9CF70AE69C64}">
  <dimension ref="A2:G66"/>
  <sheetViews>
    <sheetView tabSelected="1" workbookViewId="0">
      <selection activeCell="H7" sqref="H7"/>
    </sheetView>
  </sheetViews>
  <sheetFormatPr defaultRowHeight="15"/>
  <cols>
    <col min="1" max="1" width="4.58203125" style="1" customWidth="1"/>
    <col min="2" max="2" width="33.5" style="1" customWidth="1"/>
    <col min="3" max="3" width="8.6640625" style="1" hidden="1" customWidth="1"/>
    <col min="4" max="4" width="7" style="1" hidden="1" customWidth="1"/>
    <col min="5" max="16384" width="8.6640625" style="1"/>
  </cols>
  <sheetData>
    <row r="2" spans="1:6" ht="29">
      <c r="B2" s="11" t="s">
        <v>37</v>
      </c>
    </row>
    <row r="3" spans="1:6" ht="16">
      <c r="B3" s="12" t="s">
        <v>23</v>
      </c>
    </row>
    <row r="4" spans="1:6">
      <c r="A4" s="1">
        <v>1</v>
      </c>
      <c r="B4" s="2" t="s">
        <v>27</v>
      </c>
    </row>
    <row r="5" spans="1:6">
      <c r="B5" s="1" t="s">
        <v>0</v>
      </c>
      <c r="C5" s="3">
        <v>283</v>
      </c>
      <c r="D5" s="4">
        <v>14</v>
      </c>
      <c r="E5" s="9">
        <f>ROUND((C5*D5),-2)</f>
        <v>4000</v>
      </c>
      <c r="F5" s="1" t="s">
        <v>3</v>
      </c>
    </row>
    <row r="6" spans="1:6">
      <c r="B6" s="1" t="s">
        <v>1</v>
      </c>
      <c r="C6" s="3">
        <v>283</v>
      </c>
      <c r="D6" s="1">
        <v>4.8</v>
      </c>
      <c r="E6" s="9">
        <f>ROUND((C6*D6),-2)</f>
        <v>1400</v>
      </c>
      <c r="F6" s="1" t="s">
        <v>3</v>
      </c>
    </row>
    <row r="7" spans="1:6">
      <c r="B7" s="1" t="s">
        <v>7</v>
      </c>
      <c r="C7" s="3"/>
      <c r="E7" s="9">
        <f>100*20</f>
        <v>2000</v>
      </c>
      <c r="F7" s="1" t="s">
        <v>3</v>
      </c>
    </row>
    <row r="8" spans="1:6">
      <c r="B8" s="1" t="s">
        <v>4</v>
      </c>
      <c r="E8" s="9">
        <v>500</v>
      </c>
      <c r="F8" s="1" t="s">
        <v>3</v>
      </c>
    </row>
    <row r="9" spans="1:6">
      <c r="B9" s="1" t="s">
        <v>5</v>
      </c>
      <c r="E9" s="9">
        <v>2000</v>
      </c>
      <c r="F9" s="1" t="s">
        <v>3</v>
      </c>
    </row>
    <row r="10" spans="1:6">
      <c r="B10" s="1" t="s">
        <v>6</v>
      </c>
      <c r="E10" s="9">
        <v>1000</v>
      </c>
      <c r="F10" s="1" t="s">
        <v>3</v>
      </c>
    </row>
    <row r="11" spans="1:6">
      <c r="B11" s="5" t="s">
        <v>8</v>
      </c>
      <c r="C11" s="5"/>
      <c r="D11" s="5"/>
      <c r="E11" s="8">
        <v>1000</v>
      </c>
      <c r="F11" s="5" t="s">
        <v>3</v>
      </c>
    </row>
    <row r="12" spans="1:6">
      <c r="B12" s="2" t="s">
        <v>19</v>
      </c>
      <c r="C12" s="2"/>
      <c r="D12" s="2"/>
      <c r="E12" s="10">
        <f>SUM(E5:E11)</f>
        <v>11900</v>
      </c>
      <c r="F12" s="2" t="s">
        <v>3</v>
      </c>
    </row>
    <row r="14" spans="1:6">
      <c r="A14" s="1">
        <v>2</v>
      </c>
      <c r="B14" s="2" t="s">
        <v>28</v>
      </c>
    </row>
    <row r="15" spans="1:6">
      <c r="B15" s="6" t="s">
        <v>10</v>
      </c>
      <c r="E15" s="7">
        <v>2000</v>
      </c>
      <c r="F15" s="1" t="s">
        <v>3</v>
      </c>
    </row>
    <row r="16" spans="1:6">
      <c r="B16" s="6" t="s">
        <v>11</v>
      </c>
      <c r="E16" s="7">
        <v>300</v>
      </c>
      <c r="F16" s="1" t="s">
        <v>3</v>
      </c>
    </row>
    <row r="17" spans="1:6">
      <c r="B17" s="6" t="s">
        <v>12</v>
      </c>
      <c r="E17" s="7">
        <v>500</v>
      </c>
      <c r="F17" s="1" t="s">
        <v>3</v>
      </c>
    </row>
    <row r="18" spans="1:6">
      <c r="B18" s="6" t="s">
        <v>13</v>
      </c>
      <c r="E18" s="7">
        <v>100</v>
      </c>
      <c r="F18" s="1" t="s">
        <v>3</v>
      </c>
    </row>
    <row r="19" spans="1:6">
      <c r="B19" s="6" t="s">
        <v>14</v>
      </c>
      <c r="E19" s="7">
        <v>20</v>
      </c>
      <c r="F19" s="1" t="s">
        <v>3</v>
      </c>
    </row>
    <row r="20" spans="1:6">
      <c r="B20" s="5" t="s">
        <v>15</v>
      </c>
      <c r="C20" s="5"/>
      <c r="D20" s="5"/>
      <c r="E20" s="8">
        <f>ROUNDUP(((7490+12490+400+300)/118),-2)</f>
        <v>200</v>
      </c>
      <c r="F20" s="5" t="s">
        <v>3</v>
      </c>
    </row>
    <row r="21" spans="1:6">
      <c r="B21" s="2" t="s">
        <v>24</v>
      </c>
      <c r="E21" s="10">
        <f>SUM(E15:E20)</f>
        <v>3120</v>
      </c>
      <c r="F21" s="2" t="s">
        <v>3</v>
      </c>
    </row>
    <row r="22" spans="1:6">
      <c r="E22" s="9"/>
    </row>
    <row r="23" spans="1:6">
      <c r="A23" s="1">
        <v>3</v>
      </c>
      <c r="B23" s="2" t="s">
        <v>30</v>
      </c>
      <c r="E23" s="9"/>
    </row>
    <row r="24" spans="1:6">
      <c r="B24" s="1" t="s">
        <v>16</v>
      </c>
      <c r="E24" s="9">
        <f>2500*1.6*15</f>
        <v>60000</v>
      </c>
      <c r="F24" s="1" t="s">
        <v>3</v>
      </c>
    </row>
    <row r="25" spans="1:6">
      <c r="B25" s="5" t="s">
        <v>17</v>
      </c>
      <c r="C25" s="5"/>
      <c r="D25" s="5"/>
      <c r="E25" s="8">
        <f>1700*1.6*5</f>
        <v>13600</v>
      </c>
      <c r="F25" s="5" t="s">
        <v>3</v>
      </c>
    </row>
    <row r="26" spans="1:6">
      <c r="B26" s="2" t="s">
        <v>25</v>
      </c>
      <c r="E26" s="10">
        <f>SUM(E24:E25)</f>
        <v>73600</v>
      </c>
      <c r="F26" s="2" t="s">
        <v>3</v>
      </c>
    </row>
    <row r="27" spans="1:6">
      <c r="C27" s="5"/>
      <c r="D27" s="5"/>
      <c r="E27" s="9"/>
    </row>
    <row r="28" spans="1:6">
      <c r="A28" s="15"/>
      <c r="B28" s="21" t="s">
        <v>18</v>
      </c>
      <c r="E28" s="22"/>
      <c r="F28" s="23"/>
    </row>
    <row r="29" spans="1:6">
      <c r="A29" s="17">
        <v>1</v>
      </c>
      <c r="B29" s="24" t="s">
        <v>33</v>
      </c>
      <c r="E29" s="7"/>
      <c r="F29" s="25"/>
    </row>
    <row r="30" spans="1:6">
      <c r="A30" s="17"/>
      <c r="B30" s="6" t="s">
        <v>2</v>
      </c>
      <c r="C30" s="6"/>
      <c r="D30" s="6"/>
      <c r="E30" s="7">
        <f>+E12*12*5</f>
        <v>714000</v>
      </c>
      <c r="F30" s="25" t="s">
        <v>3</v>
      </c>
    </row>
    <row r="31" spans="1:6">
      <c r="A31" s="17"/>
      <c r="B31" s="5" t="s">
        <v>9</v>
      </c>
      <c r="C31" s="5"/>
      <c r="D31" s="5"/>
      <c r="E31" s="8">
        <f>+E21*21</f>
        <v>65520</v>
      </c>
      <c r="F31" s="26" t="s">
        <v>3</v>
      </c>
    </row>
    <row r="32" spans="1:6">
      <c r="A32" s="17"/>
      <c r="B32" s="24" t="s">
        <v>19</v>
      </c>
      <c r="E32" s="27">
        <f>SUM(E30:E31)</f>
        <v>779520</v>
      </c>
      <c r="F32" s="28" t="s">
        <v>3</v>
      </c>
    </row>
    <row r="33" spans="1:6">
      <c r="A33" s="17"/>
      <c r="B33" s="6"/>
      <c r="E33" s="7"/>
      <c r="F33" s="25"/>
    </row>
    <row r="34" spans="1:6">
      <c r="A34" s="17">
        <v>2</v>
      </c>
      <c r="B34" s="24" t="s">
        <v>32</v>
      </c>
      <c r="E34" s="27">
        <f>+E26*12*5</f>
        <v>4416000</v>
      </c>
      <c r="F34" s="28" t="s">
        <v>3</v>
      </c>
    </row>
    <row r="35" spans="1:6">
      <c r="A35" s="17"/>
      <c r="B35" s="6"/>
      <c r="E35" s="6"/>
      <c r="F35" s="28"/>
    </row>
    <row r="36" spans="1:6">
      <c r="A36" s="19">
        <v>3</v>
      </c>
      <c r="B36" s="13" t="s">
        <v>31</v>
      </c>
      <c r="C36" s="5"/>
      <c r="D36" s="5"/>
      <c r="E36" s="14">
        <f>5000*12*5</f>
        <v>300000</v>
      </c>
      <c r="F36" s="30" t="s">
        <v>3</v>
      </c>
    </row>
    <row r="38" spans="1:6">
      <c r="B38" s="2" t="s">
        <v>29</v>
      </c>
    </row>
    <row r="39" spans="1:6">
      <c r="B39" s="15" t="s">
        <v>21</v>
      </c>
      <c r="C39" s="29"/>
      <c r="D39" s="29"/>
      <c r="E39" s="16">
        <f>+E32/(E32+E34+E36)</f>
        <v>0.14184644947156957</v>
      </c>
    </row>
    <row r="40" spans="1:6">
      <c r="B40" s="17" t="s">
        <v>20</v>
      </c>
      <c r="C40" s="6"/>
      <c r="D40" s="6"/>
      <c r="E40" s="18">
        <f>+E34/(E32+E34+E36)</f>
        <v>0.80356363001135467</v>
      </c>
    </row>
    <row r="41" spans="1:6">
      <c r="B41" s="19" t="s">
        <v>22</v>
      </c>
      <c r="C41" s="5"/>
      <c r="D41" s="5"/>
      <c r="E41" s="20">
        <f>+E36/(E32+E34+E36)</f>
        <v>5.458992051707573E-2</v>
      </c>
    </row>
    <row r="63" spans="2:7" ht="27">
      <c r="B63" s="33" t="s">
        <v>34</v>
      </c>
    </row>
    <row r="64" spans="2:7">
      <c r="B64" s="1" t="s">
        <v>26</v>
      </c>
      <c r="E64" s="1">
        <v>2500</v>
      </c>
      <c r="F64" s="1">
        <v>3.5</v>
      </c>
      <c r="G64" s="1">
        <f>+E64*F64</f>
        <v>8750</v>
      </c>
    </row>
    <row r="65" spans="2:7">
      <c r="B65" s="5" t="s">
        <v>35</v>
      </c>
      <c r="C65" s="5"/>
      <c r="D65" s="5"/>
      <c r="E65" s="5">
        <v>2500</v>
      </c>
      <c r="F65" s="5">
        <v>1.6</v>
      </c>
      <c r="G65" s="5">
        <f>+E65*F65</f>
        <v>4000</v>
      </c>
    </row>
    <row r="66" spans="2:7">
      <c r="B66" s="31" t="s">
        <v>36</v>
      </c>
      <c r="C66" s="2"/>
      <c r="D66" s="2"/>
      <c r="E66" s="2"/>
      <c r="F66" s="2"/>
      <c r="G66" s="32">
        <f>+(G64-G65)/G64</f>
        <v>0.54285714285714282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Popovic</dc:creator>
  <cp:lastModifiedBy>Aleksandra Popovic</cp:lastModifiedBy>
  <dcterms:created xsi:type="dcterms:W3CDTF">2025-04-30T07:01:41Z</dcterms:created>
  <dcterms:modified xsi:type="dcterms:W3CDTF">2025-04-30T08:54:33Z</dcterms:modified>
</cp:coreProperties>
</file>